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AVANTAGES EN NATURE ET FRAIS PROFESSIONNELS\AN VEHICULE\"/>
    </mc:Choice>
  </mc:AlternateContent>
  <xr:revisionPtr revIDLastSave="0" documentId="13_ncr:1_{08D25949-FB4F-40B0-A13B-8D2E7966F274}" xr6:coauthVersionLast="47" xr6:coauthVersionMax="47" xr10:uidLastSave="{00000000-0000-0000-0000-000000000000}"/>
  <bookViews>
    <workbookView xWindow="-120" yWindow="-120" windowWidth="20730" windowHeight="11040" firstSheet="1" activeTab="4" xr2:uid="{00000000-000D-0000-FFFF-FFFF00000000}"/>
  </bookViews>
  <sheets>
    <sheet name="LEGISLE VEH ELECTR 2026 " sheetId="6" r:id="rId1"/>
    <sheet name="SCHEMA AN VEHICULE " sheetId="4" r:id="rId2"/>
    <sheet name="ENONCE_1_" sheetId="1" r:id="rId3"/>
    <sheet name="AVANTAGE_EN_NATURE_VEHICULE_" sheetId="3" r:id="rId4"/>
    <sheet name="ENONCE_2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H54" i="2"/>
  <c r="H50" i="2"/>
  <c r="F43" i="2"/>
  <c r="G32" i="2"/>
  <c r="G31" i="2"/>
  <c r="J14" i="2"/>
  <c r="F2" i="2"/>
  <c r="H55" i="2" l="1"/>
  <c r="H56" i="2" s="1"/>
  <c r="H51" i="2"/>
  <c r="H52" i="2" s="1"/>
  <c r="J50" i="2"/>
  <c r="J54" i="2"/>
  <c r="H32" i="2"/>
  <c r="G37" i="2" s="1"/>
  <c r="I37" i="2" s="1"/>
  <c r="G33" i="2"/>
  <c r="G34" i="2" s="1"/>
  <c r="H31" i="2"/>
  <c r="D61" i="2" l="1"/>
  <c r="G61" i="2" s="1"/>
  <c r="H57" i="2"/>
  <c r="H58" i="2" s="1"/>
  <c r="G62" i="2" s="1"/>
  <c r="G38" i="2"/>
  <c r="G39" i="2" s="1"/>
  <c r="F44" i="2"/>
  <c r="F45" i="2" s="1"/>
  <c r="G63" i="2" l="1"/>
</calcChain>
</file>

<file path=xl/sharedStrings.xml><?xml version="1.0" encoding="utf-8"?>
<sst xmlns="http://schemas.openxmlformats.org/spreadsheetml/2006/main" count="151" uniqueCount="128">
  <si>
    <t xml:space="preserve">Soit un véhicule dont le coût d'achat est de </t>
  </si>
  <si>
    <t xml:space="preserve">TTC </t>
  </si>
  <si>
    <t xml:space="preserve">Prise en charge du carburant </t>
  </si>
  <si>
    <t xml:space="preserve">Plus de 5 ans </t>
  </si>
  <si>
    <t xml:space="preserve">Véhicule acheté / Véhicule Loué </t>
  </si>
  <si>
    <t>Non Prise en Charge du carburant</t>
  </si>
  <si>
    <t xml:space="preserve">Moins de 5 ans </t>
  </si>
  <si>
    <t xml:space="preserve">Méthode réelle </t>
  </si>
  <si>
    <t xml:space="preserve">Frais d'entretien  + Assurance </t>
  </si>
  <si>
    <t xml:space="preserve">250  euros par mois </t>
  </si>
  <si>
    <t xml:space="preserve">Kilométrage effectué à titre privé </t>
  </si>
  <si>
    <t xml:space="preserve">Kilométrage total effectué </t>
  </si>
  <si>
    <t xml:space="preserve">Bulletin de Paie </t>
  </si>
  <si>
    <t xml:space="preserve">Véhicule acheté moins de 5 ans </t>
  </si>
  <si>
    <t xml:space="preserve">Dépenses réelles </t>
  </si>
  <si>
    <t>AVANTANGE EN NATURE VEHICULE</t>
  </si>
  <si>
    <t>Véhicule acheté par l'employeur</t>
  </si>
  <si>
    <t>Véhicule loué</t>
  </si>
  <si>
    <t>Véhicule moins de 5 ans</t>
  </si>
  <si>
    <t>Véhicule plus de 5 ans</t>
  </si>
  <si>
    <t>Dépenses réelles</t>
  </si>
  <si>
    <t>Base = Coût de la location + frais d'entretien + assurance + carburant (éventuellement)</t>
  </si>
  <si>
    <t>Base = 7 000</t>
  </si>
  <si>
    <r>
      <t>(20 350  + 250 * 12)  * 20 % =</t>
    </r>
    <r>
      <rPr>
        <b/>
        <sz val="11"/>
        <color rgb="FF000000"/>
        <rFont val="Arial"/>
        <family val="2"/>
      </rPr>
      <t xml:space="preserve"> 7 070</t>
    </r>
  </si>
  <si>
    <r>
      <t>(20 350 + 250*12)  * 10 % =</t>
    </r>
    <r>
      <rPr>
        <b/>
        <sz val="11"/>
        <color rgb="FF000000"/>
        <rFont val="Arial"/>
        <family val="2"/>
      </rPr>
      <t xml:space="preserve"> 5 035</t>
    </r>
  </si>
  <si>
    <t>7 070 * 9000 / 30000</t>
  </si>
  <si>
    <t>5 035 * 9000 / 30000 = 1 510,5</t>
  </si>
  <si>
    <t>AN = 7 000  * 9000 / 30000 = 2 100</t>
  </si>
  <si>
    <t>est évalué au réel soit  14 000 euros par an et</t>
  </si>
  <si>
    <t>5000 kms pour un kilomètrage total de 30 000  kms</t>
  </si>
  <si>
    <t xml:space="preserve">Il y a avantage en nature à hauteur du kilomètrage effectué à titre privé soit </t>
  </si>
  <si>
    <t xml:space="preserve">euros/ par mois. </t>
  </si>
  <si>
    <t xml:space="preserve">Frais d'entretein </t>
  </si>
  <si>
    <t xml:space="preserve">Assurance </t>
  </si>
  <si>
    <t xml:space="preserve">euros par mois. </t>
  </si>
  <si>
    <t>Son salaire de base est  de 2500 euros brut  plus une prime d'ancienneté de 2%.</t>
  </si>
  <si>
    <t>15000*6000/29000</t>
  </si>
  <si>
    <t>14000*5000/30000</t>
  </si>
  <si>
    <t xml:space="preserve">Correction </t>
  </si>
  <si>
    <t>un AN Véhicule de 194,44</t>
  </si>
  <si>
    <t>Régularisation à effectuer en Décembre</t>
  </si>
  <si>
    <t>2333,33*11/12</t>
  </si>
  <si>
    <t xml:space="preserve">11 mois </t>
  </si>
  <si>
    <t xml:space="preserve">Régularisation de Décembre </t>
  </si>
  <si>
    <t xml:space="preserve">Salaire de base </t>
  </si>
  <si>
    <t>Prime d'ancienneté</t>
  </si>
  <si>
    <t xml:space="preserve">Avantage en nature véhicule </t>
  </si>
  <si>
    <t xml:space="preserve">Salaire brut soumis à cotisations </t>
  </si>
  <si>
    <t xml:space="preserve">Les autrés éléments nécessaires à l'établissement du bulletin de paie figurent dans le masque de saisie. </t>
  </si>
  <si>
    <t xml:space="preserve">Vous recalculerez le montant des Avantages en nature en supposant qu'il s'agit d'un véhicule éléctrique </t>
  </si>
  <si>
    <t xml:space="preserve">S'il s'était agi d'un véhicule électrique  </t>
  </si>
  <si>
    <t xml:space="preserve">Abattement à la base  soumise à cotisations </t>
  </si>
  <si>
    <t xml:space="preserve">Montant annuel de l'AN </t>
  </si>
  <si>
    <t>1166,67*11/12</t>
  </si>
  <si>
    <t xml:space="preserve">un AN Véhicule de </t>
  </si>
  <si>
    <t>L'employeur a mis à disposition du salarié une borne de recharge à son domicile dont le salarié continuera de bénéficier même s'il quitte l'entreprise</t>
  </si>
  <si>
    <t>la prise en charge est exclue de l'assiette des cotisations et contributions sociales ;</t>
  </si>
  <si>
    <t>Si la mise à disposition cesse à la fin du contrat de travail :</t>
  </si>
  <si>
    <t xml:space="preserve">Un salarié non cadre avec une voiture de fonction de 8 CV fiscaux, mise à disposition gratuitement le week-end et les jours de congés  ou  les jours fériés </t>
  </si>
  <si>
    <t xml:space="preserve">si la borne a plus de 5 ans (cf ci-dessous) </t>
  </si>
  <si>
    <t xml:space="preserve">AN Véhicule </t>
  </si>
  <si>
    <t xml:space="preserve">Forfait </t>
  </si>
  <si>
    <t xml:space="preserve">Véhicule acheté </t>
  </si>
  <si>
    <t xml:space="preserve">Véhicule moins de 5 ans </t>
  </si>
  <si>
    <t xml:space="preserve">ou </t>
  </si>
  <si>
    <t xml:space="preserve">Véhicule plus de 5 ans </t>
  </si>
  <si>
    <t xml:space="preserve">Véhicule loué </t>
  </si>
  <si>
    <t xml:space="preserve">Quel que soit l'âge du véhicule </t>
  </si>
  <si>
    <t>ou</t>
  </si>
  <si>
    <t xml:space="preserve">Evaluation Réelle </t>
  </si>
  <si>
    <t xml:space="preserve">(20% du coût d’achat TTC par an + assurance + frais d’entretien) * (kilométrage privé / kilométrage total) </t>
  </si>
  <si>
    <t xml:space="preserve">+ Frais réels de carburant utilisé à des fins personnelles payés par l’entreprise (éventuellement) </t>
  </si>
  <si>
    <t xml:space="preserve">(10% du coût d’achat TTC par an + assurance + frais d’entretien) * (kilométrage privé / kilométrage total) </t>
  </si>
  <si>
    <t xml:space="preserve">Coût global annuel (location + entretien + assurance) * (kilométrage privé / kilométrage total) </t>
  </si>
  <si>
    <t>+ frais réels de carburant utilisé à des fins personnelles payés par l’entreprise</t>
  </si>
  <si>
    <t>Mise à disposition d’une borne de recharge électrique de véhicules</t>
  </si>
  <si>
    <t>la borne est installée sur le lieu de travail :</t>
  </si>
  <si>
    <t>L’avantage en nature résultant de l’utilisation de cette borne par le salarié à des fins non professionnelles est évalué à hauteur d’un montant nul, y compris pour les frais d’électricité ;</t>
  </si>
  <si>
    <t>la borne est installée en dehors du lieu de travail :</t>
  </si>
  <si>
    <r>
      <t>​</t>
    </r>
    <r>
      <rPr>
        <sz val="12"/>
        <color rgb="FF333333"/>
        <rFont val="Arial"/>
        <family val="2"/>
      </rPr>
      <t>l'employeur prend en charge tout ou partie des frais relatifs à l'achat et à l'installation d'une borne :</t>
    </r>
  </si>
  <si>
    <t>la mise à disposition cesse à la fin du contrat de travail :</t>
  </si>
  <si>
    <t>la mise à disposition continue à la fin du contrat de travail :</t>
  </si>
  <si>
    <t>l’employeur prend en charge des autres frais liés à l'utilisation de la borne ou coût d'un contrat de location d'une borne de recharge électrique (hors frais d'électricité) :</t>
  </si>
  <si>
    <t>la prise en charge est exclue de l'assiette des cotisations et contributions sociales dans la limite de 50 % du montant des dépenses réelles que le salarié aurait dû engager.</t>
  </si>
  <si>
    <r>
      <t>Plafond  :</t>
    </r>
    <r>
      <rPr>
        <b/>
        <sz val="12"/>
        <color theme="1"/>
        <rFont val="Times New Roman"/>
        <family val="1"/>
      </rPr>
      <t xml:space="preserve"> 1964,90 </t>
    </r>
    <r>
      <rPr>
        <sz val="12"/>
        <color theme="1"/>
        <rFont val="Times New Roman"/>
        <family val="1"/>
      </rPr>
      <t xml:space="preserve">en 2024 </t>
    </r>
  </si>
  <si>
    <t xml:space="preserve">20% du Prix d'achat </t>
  </si>
  <si>
    <t xml:space="preserve">Le kilométrage effectué à titre privé est de 6000 kms pour un kilomètrage total de 29 000 kms </t>
  </si>
  <si>
    <t>Dans ce cas le coût de l'installation est un AN soumis à cotisations - abattement de 50 %  dans une limite maximum de 1025 euros  en 2024 , 75% et limite de 1537,50  euros en  2024</t>
  </si>
  <si>
    <t xml:space="preserve">Véhicule de 5 ans ou  moins de  5 ans </t>
  </si>
  <si>
    <r>
      <rPr>
        <b/>
        <sz val="11"/>
        <color theme="1"/>
        <rFont val="Calibri"/>
        <family val="2"/>
        <scheme val="minor"/>
      </rPr>
      <t xml:space="preserve">15% du cout d’achat TTC par an </t>
    </r>
    <r>
      <rPr>
        <sz val="11"/>
        <color rgb="FF000000"/>
        <rFont val="Arial"/>
        <family val="2"/>
      </rPr>
      <t>(sans carburant )</t>
    </r>
  </si>
  <si>
    <r>
      <rPr>
        <b/>
        <sz val="11"/>
        <color theme="1"/>
        <rFont val="Calibri"/>
        <family val="2"/>
        <scheme val="minor"/>
      </rPr>
      <t>15% du coût d’achat TTC</t>
    </r>
    <r>
      <rPr>
        <sz val="11"/>
        <color rgb="FF000000"/>
        <rFont val="Arial"/>
        <family val="2"/>
      </rPr>
      <t xml:space="preserve"> par an  +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Arial"/>
        <family val="2"/>
      </rPr>
      <t xml:space="preserve">frais réels de carburant utilisé à des fins personnelles payés par l’entreprise ou 
</t>
    </r>
    <r>
      <rPr>
        <b/>
        <sz val="11"/>
        <color rgb="FF000000"/>
        <rFont val="Arial"/>
        <family val="2"/>
      </rPr>
      <t>20%</t>
    </r>
    <r>
      <rPr>
        <sz val="11"/>
        <color rgb="FF000000"/>
        <rFont val="Arial"/>
        <family val="2"/>
      </rPr>
      <t xml:space="preserve"> du coût d'achat TTC (carburant inclus) </t>
    </r>
  </si>
  <si>
    <r>
      <rPr>
        <b/>
        <sz val="11"/>
        <color theme="1"/>
        <rFont val="Calibri"/>
        <family val="2"/>
        <scheme val="minor"/>
      </rPr>
      <t>10 % du cout d’achat TTC par an (sans carburant</t>
    </r>
    <r>
      <rPr>
        <sz val="11"/>
        <color rgb="FF000000"/>
        <rFont val="Arial"/>
        <family val="2"/>
      </rPr>
      <t>)</t>
    </r>
  </si>
  <si>
    <r>
      <rPr>
        <b/>
        <sz val="11"/>
        <color theme="1"/>
        <rFont val="Calibri"/>
        <family val="2"/>
        <scheme val="minor"/>
      </rPr>
      <t>50% du coût global annuel</t>
    </r>
    <r>
      <rPr>
        <sz val="11"/>
        <color rgb="FF000000"/>
        <rFont val="Arial"/>
        <family val="2"/>
      </rPr>
      <t xml:space="preserve"> (location + entretien + assurance  ( sans carburant).</t>
    </r>
  </si>
  <si>
    <r>
      <rPr>
        <b/>
        <sz val="11"/>
        <color theme="1"/>
        <rFont val="Calibri"/>
        <family val="2"/>
        <scheme val="minor"/>
      </rPr>
      <t xml:space="preserve">50% du coût global annuel </t>
    </r>
    <r>
      <rPr>
        <sz val="11"/>
        <color rgb="FF000000"/>
        <rFont val="Arial"/>
        <family val="2"/>
      </rPr>
      <t xml:space="preserve">(location + entretien + assurance) + frais réels de carburant utilisé à des fins personnelles   ou 67% du coût global annuel  ( carburant compris) </t>
    </r>
  </si>
  <si>
    <t xml:space="preserve">Limite 2026 </t>
  </si>
  <si>
    <t xml:space="preserve">Borne de moins de 5 ans </t>
  </si>
  <si>
    <t xml:space="preserve">Borne de plus de 5 ans </t>
  </si>
  <si>
    <r>
      <t xml:space="preserve">Ces limites sont portées à 75 % des dépenses réelles que le salarié aurait dû engager et </t>
    </r>
    <r>
      <rPr>
        <b/>
        <sz val="12"/>
        <color rgb="FF333333"/>
        <rFont val="Arial"/>
        <family val="2"/>
      </rPr>
      <t>1 585,50 € en 2026</t>
    </r>
    <r>
      <rPr>
        <sz val="12"/>
        <color rgb="FF333333"/>
        <rFont val="Arial"/>
        <family val="2"/>
      </rPr>
      <t xml:space="preserve">  respectivement lorsque la borne a plus de 5 ans ;</t>
    </r>
  </si>
  <si>
    <r>
      <t>la prise en charge est exclue de l'assiette des cotisations et contributions sociales dans la limite de 50 % des dépenses réelles que le salarié aurait dû engager pour l'achat et l'installation de la borne, dans la limite de</t>
    </r>
    <r>
      <rPr>
        <b/>
        <sz val="12"/>
        <color rgb="FF333333"/>
        <rFont val="Arial"/>
        <family val="2"/>
      </rPr>
      <t xml:space="preserve"> 1 057,50  €</t>
    </r>
    <r>
      <rPr>
        <sz val="12"/>
        <color rgb="FF333333"/>
        <rFont val="Arial"/>
        <family val="2"/>
      </rPr>
      <t xml:space="preserve"> en </t>
    </r>
    <r>
      <rPr>
        <b/>
        <sz val="12"/>
        <color rgb="FF333333"/>
        <rFont val="Arial"/>
        <family val="2"/>
      </rPr>
      <t>2026.</t>
    </r>
  </si>
  <si>
    <r>
      <t xml:space="preserve">20 350 * 15 % = </t>
    </r>
    <r>
      <rPr>
        <b/>
        <sz val="11"/>
        <color rgb="FF000000"/>
        <rFont val="Arial"/>
        <family val="2"/>
      </rPr>
      <t xml:space="preserve">3052,50 / an </t>
    </r>
  </si>
  <si>
    <r>
      <t>20 350 * 10 %  =</t>
    </r>
    <r>
      <rPr>
        <b/>
        <sz val="11"/>
        <color rgb="FF000000"/>
        <rFont val="Arial"/>
        <family val="2"/>
      </rPr>
      <t xml:space="preserve"> 2035 / an </t>
    </r>
  </si>
  <si>
    <r>
      <t xml:space="preserve">Forfait annuel ( l'employeur </t>
    </r>
    <r>
      <rPr>
        <b/>
        <sz val="11"/>
        <color rgb="FF000000"/>
        <rFont val="Arial"/>
        <family val="2"/>
      </rPr>
      <t>ne prend pas en charge le carburant</t>
    </r>
    <r>
      <rPr>
        <sz val="11"/>
        <color rgb="FF000000"/>
        <rFont val="Arial"/>
        <family val="2"/>
      </rPr>
      <t>)</t>
    </r>
  </si>
  <si>
    <t>50 %  du coût global de la location</t>
  </si>
  <si>
    <t xml:space="preserve">Coût de la location + Frais d'entretien + Assurance  + Carburant </t>
  </si>
  <si>
    <t xml:space="preserve"> dont carburant </t>
  </si>
  <si>
    <r>
      <t xml:space="preserve">Forfait annuel ( l'employeur </t>
    </r>
    <r>
      <rPr>
        <b/>
        <sz val="11"/>
        <color rgb="FF000000"/>
        <rFont val="Arial"/>
        <family val="2"/>
      </rPr>
      <t>prend en charge le carburant)</t>
    </r>
  </si>
  <si>
    <r>
      <t xml:space="preserve">20 350 * 20 % = </t>
    </r>
    <r>
      <rPr>
        <b/>
        <sz val="11"/>
        <color rgb="FF000000"/>
        <rFont val="Arial"/>
        <family val="2"/>
      </rPr>
      <t>4070</t>
    </r>
    <r>
      <rPr>
        <sz val="12"/>
        <color rgb="FF000000"/>
        <rFont val="Arial"/>
        <family val="2"/>
      </rPr>
      <t xml:space="preserve"> / an </t>
    </r>
  </si>
  <si>
    <r>
      <rPr>
        <b/>
        <sz val="11"/>
        <color theme="1"/>
        <rFont val="Calibri"/>
        <family val="2"/>
        <scheme val="minor"/>
      </rPr>
      <t>10 % du coût d’achat TTC</t>
    </r>
    <r>
      <rPr>
        <sz val="11"/>
        <color rgb="FF000000"/>
        <rFont val="Arial"/>
        <family val="2"/>
      </rPr>
      <t xml:space="preserve"> par an  +  </t>
    </r>
    <r>
      <rPr>
        <b/>
        <sz val="11"/>
        <color theme="1"/>
        <rFont val="Calibri"/>
        <family val="2"/>
        <scheme val="minor"/>
      </rPr>
      <t xml:space="preserve">frais réels de carburant </t>
    </r>
    <r>
      <rPr>
        <sz val="11"/>
        <color rgb="FF000000"/>
        <rFont val="Arial"/>
        <family val="2"/>
      </rPr>
      <t xml:space="preserve">utilisé à des fins personnelles payés par l’entreprise ou </t>
    </r>
    <r>
      <rPr>
        <b/>
        <sz val="11"/>
        <color rgb="FF000000"/>
        <rFont val="Arial"/>
        <family val="2"/>
      </rPr>
      <t>15%</t>
    </r>
    <r>
      <rPr>
        <sz val="11"/>
        <color rgb="FF000000"/>
        <rFont val="Arial"/>
        <family val="2"/>
      </rPr>
      <t xml:space="preserve">  du coût d'achat TTC ( carburant inclus) </t>
    </r>
  </si>
  <si>
    <r>
      <t xml:space="preserve">20 350  * 15 %  = </t>
    </r>
    <r>
      <rPr>
        <b/>
        <sz val="11"/>
        <color rgb="FF000000"/>
        <rFont val="Arial"/>
        <family val="2"/>
      </rPr>
      <t>3052,50 / an</t>
    </r>
  </si>
  <si>
    <r>
      <t>6000 *50 % =</t>
    </r>
    <r>
      <rPr>
        <b/>
        <sz val="11"/>
        <color rgb="FF000000"/>
        <rFont val="Arial"/>
        <family val="2"/>
      </rPr>
      <t xml:space="preserve"> 3000</t>
    </r>
    <r>
      <rPr>
        <sz val="12"/>
        <color rgb="FF000000"/>
        <rFont val="Arial"/>
        <family val="2"/>
      </rPr>
      <t xml:space="preserve"> </t>
    </r>
    <r>
      <rPr>
        <b/>
        <sz val="12"/>
        <color rgb="FF000000"/>
        <rFont val="Arial"/>
        <family val="2"/>
      </rPr>
      <t>/ an</t>
    </r>
  </si>
  <si>
    <r>
      <t>67 %  du coût global de la location     
 7 000  *  67 %  =</t>
    </r>
    <r>
      <rPr>
        <b/>
        <sz val="11"/>
        <color rgb="FF000000"/>
        <rFont val="Arial"/>
        <family val="2"/>
      </rPr>
      <t xml:space="preserve"> 4690</t>
    </r>
    <r>
      <rPr>
        <b/>
        <sz val="12"/>
        <color rgb="FF000000"/>
        <rFont val="Arial"/>
        <family val="2"/>
      </rPr>
      <t xml:space="preserve"> / an</t>
    </r>
  </si>
  <si>
    <t xml:space="preserve">     Base = 20 % du PA + totalité                      des frais d'entretien                   
  AN = Base  * Quote-part  Km Privé  / Km Total</t>
  </si>
  <si>
    <t>Base  = 10 % du PA + totalité des                     frais  d'entretien              
     AN = Base * Quote-part Km Privé / Km total</t>
  </si>
  <si>
    <t xml:space="preserve">Méthode réelle / Méthode forfaitaire </t>
  </si>
  <si>
    <t xml:space="preserve">par an </t>
  </si>
  <si>
    <t>Le mnontant des dépenses est celui de l'année 2025</t>
  </si>
  <si>
    <t xml:space="preserve">Une régularisation sera effectuée fin 2026  une fois connu  le montant réel pour 2026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</si>
  <si>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En décembre le montant des frais définitifs de 2026 est connu. Les frais se montent à 15 000 euros soit  </t>
  </si>
  <si>
    <t xml:space="preserve">Etablir le bulletin de paie de Décembre 2026 </t>
  </si>
  <si>
    <t xml:space="preserve">Sur le bulletin de paie de Décembre l'avantage en nature véhicule  apparaîtra pour : </t>
  </si>
  <si>
    <t>Avantages en nature  2026</t>
  </si>
  <si>
    <t>Avantage en nature 2025</t>
  </si>
  <si>
    <t>Avantage en nature 2025  apparus sur les BP 2026</t>
  </si>
  <si>
    <t>Chaque mois on a fait apparaître sur les BP de 2026</t>
  </si>
  <si>
    <t xml:space="preserve">50% (maxi : 2026,30 en 2026) </t>
  </si>
  <si>
    <t xml:space="preserve">50% (maxi : non dépassé) </t>
  </si>
  <si>
    <t>Cf feuille Législation Véhicules Elec 2026</t>
  </si>
  <si>
    <t>Pour les véhicules électriques abattement de 50 % dans la limite de 2026,30 en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</si>
</sst>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Rp-421]#,##0.00;[Red]&quot;(&quot;[$Rp-421]#,##0.00&quot;)&quot;"/>
    <numFmt numFmtId="165" formatCode="_-* #,##0.00\ _€_-;\-* #,##0.00\ _€_-;_-* &quot;-&quot;??\ _€_-;_-@_-"/>
  </numFmts>
  <fonts count="23" x14ac:knownFonts="1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4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rgb="FF1A428A"/>
      <name val="Arial"/>
      <family val="2"/>
    </font>
    <font>
      <sz val="12"/>
      <color theme="1"/>
      <name val="Calibri"/>
      <family val="2"/>
      <scheme val="minor"/>
    </font>
    <font>
      <sz val="12"/>
      <color rgb="FF333333"/>
      <name val="Arial"/>
      <family val="2"/>
    </font>
    <font>
      <b/>
      <sz val="12"/>
      <color rgb="FF333333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u/>
      <sz val="12"/>
      <color rgb="FF000000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0000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4" fontId="3" fillId="0" borderId="0" applyBorder="0" applyProtection="0"/>
  </cellStyleXfs>
  <cellXfs count="12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3" fontId="11" fillId="0" borderId="0" xfId="0" applyNumberFormat="1" applyFont="1"/>
    <xf numFmtId="0" fontId="0" fillId="0" borderId="0" xfId="0" applyAlignment="1">
      <alignment horizontal="center" vertical="center" wrapText="1"/>
    </xf>
    <xf numFmtId="0" fontId="0" fillId="8" borderId="11" xfId="0" applyFill="1" applyBorder="1"/>
    <xf numFmtId="0" fontId="0" fillId="8" borderId="0" xfId="0" applyFill="1"/>
    <xf numFmtId="0" fontId="0" fillId="8" borderId="9" xfId="0" applyFill="1" applyBorder="1"/>
    <xf numFmtId="0" fontId="0" fillId="8" borderId="12" xfId="0" applyFill="1" applyBorder="1"/>
    <xf numFmtId="0" fontId="0" fillId="8" borderId="13" xfId="0" applyFill="1" applyBorder="1"/>
    <xf numFmtId="0" fontId="0" fillId="8" borderId="14" xfId="0" applyFill="1" applyBorder="1"/>
    <xf numFmtId="0" fontId="0" fillId="10" borderId="11" xfId="0" applyFill="1" applyBorder="1"/>
    <xf numFmtId="0" fontId="0" fillId="10" borderId="0" xfId="0" applyFill="1"/>
    <xf numFmtId="0" fontId="0" fillId="10" borderId="9" xfId="0" applyFill="1" applyBorder="1"/>
    <xf numFmtId="0" fontId="0" fillId="10" borderId="12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0" borderId="0" xfId="0" quotePrefix="1"/>
    <xf numFmtId="0" fontId="0" fillId="0" borderId="17" xfId="0" applyBorder="1"/>
    <xf numFmtId="0" fontId="0" fillId="0" borderId="18" xfId="0" applyBorder="1"/>
    <xf numFmtId="0" fontId="0" fillId="0" borderId="7" xfId="0" applyBorder="1"/>
    <xf numFmtId="0" fontId="0" fillId="0" borderId="8" xfId="0" applyBorder="1"/>
    <xf numFmtId="0" fontId="0" fillId="0" borderId="5" xfId="0" applyBorder="1"/>
    <xf numFmtId="0" fontId="0" fillId="0" borderId="11" xfId="0" applyBorder="1"/>
    <xf numFmtId="0" fontId="0" fillId="0" borderId="9" xfId="0" applyBorder="1"/>
    <xf numFmtId="0" fontId="0" fillId="0" borderId="11" xfId="0" quotePrefix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4" fillId="0" borderId="0" xfId="0" applyFont="1"/>
    <xf numFmtId="0" fontId="17" fillId="0" borderId="0" xfId="0" applyFont="1"/>
    <xf numFmtId="43" fontId="11" fillId="0" borderId="0" xfId="1" applyFont="1" applyAlignment="1">
      <alignment horizontal="center"/>
    </xf>
    <xf numFmtId="43" fontId="11" fillId="0" borderId="0" xfId="1" applyFont="1"/>
    <xf numFmtId="0" fontId="11" fillId="0" borderId="0" xfId="0" applyFont="1" applyAlignment="1">
      <alignment horizontal="center"/>
    </xf>
    <xf numFmtId="0" fontId="19" fillId="0" borderId="0" xfId="0" applyFont="1"/>
    <xf numFmtId="165" fontId="11" fillId="0" borderId="0" xfId="0" applyNumberFormat="1" applyFont="1"/>
    <xf numFmtId="0" fontId="20" fillId="0" borderId="0" xfId="0" applyFont="1"/>
    <xf numFmtId="165" fontId="11" fillId="0" borderId="4" xfId="0" applyNumberFormat="1" applyFont="1" applyBorder="1"/>
    <xf numFmtId="0" fontId="11" fillId="3" borderId="0" xfId="0" applyFont="1" applyFill="1"/>
    <xf numFmtId="165" fontId="11" fillId="3" borderId="0" xfId="0" applyNumberFormat="1" applyFont="1" applyFill="1"/>
    <xf numFmtId="0" fontId="17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3" fontId="11" fillId="0" borderId="7" xfId="0" applyNumberFormat="1" applyFont="1" applyBorder="1"/>
    <xf numFmtId="0" fontId="11" fillId="0" borderId="8" xfId="0" applyFont="1" applyBorder="1"/>
    <xf numFmtId="0" fontId="11" fillId="0" borderId="5" xfId="0" applyFont="1" applyBorder="1"/>
    <xf numFmtId="0" fontId="11" fillId="0" borderId="11" xfId="0" applyFont="1" applyBorder="1"/>
    <xf numFmtId="0" fontId="11" fillId="0" borderId="9" xfId="0" applyFont="1" applyBorder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/>
    <xf numFmtId="0" fontId="11" fillId="0" borderId="7" xfId="0" applyFont="1" applyBorder="1"/>
    <xf numFmtId="165" fontId="11" fillId="3" borderId="4" xfId="0" applyNumberFormat="1" applyFont="1" applyFill="1" applyBorder="1"/>
    <xf numFmtId="165" fontId="21" fillId="12" borderId="0" xfId="0" applyNumberFormat="1" applyFont="1" applyFill="1"/>
    <xf numFmtId="0" fontId="15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21" fillId="12" borderId="16" xfId="0" applyFont="1" applyFill="1" applyBorder="1" applyAlignment="1">
      <alignment horizontal="center" vertical="center" wrapText="1"/>
    </xf>
    <xf numFmtId="0" fontId="21" fillId="12" borderId="18" xfId="0" applyFont="1" applyFill="1" applyBorder="1" applyAlignment="1">
      <alignment horizontal="center" vertical="center" wrapText="1"/>
    </xf>
    <xf numFmtId="0" fontId="22" fillId="12" borderId="4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8" borderId="7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0" fontId="0" fillId="10" borderId="11" xfId="0" applyFill="1" applyBorder="1" applyAlignment="1">
      <alignment horizontal="center" vertical="center" wrapText="1"/>
    </xf>
    <xf numFmtId="0" fontId="0" fillId="10" borderId="0" xfId="0" applyFill="1" applyAlignment="1">
      <alignment horizontal="center" vertical="center" wrapText="1"/>
    </xf>
    <xf numFmtId="0" fontId="0" fillId="10" borderId="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wrapText="1"/>
    </xf>
    <xf numFmtId="0" fontId="0" fillId="6" borderId="8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1" fillId="12" borderId="0" xfId="0" applyFont="1" applyFill="1" applyAlignment="1">
      <alignment horizontal="center"/>
    </xf>
    <xf numFmtId="43" fontId="11" fillId="3" borderId="0" xfId="1" applyFont="1" applyFill="1"/>
  </cellXfs>
  <cellStyles count="6">
    <cellStyle name="Heading" xfId="2" xr:uid="{00000000-0005-0000-0000-000000000000}"/>
    <cellStyle name="Heading1" xfId="3" xr:uid="{00000000-0005-0000-0000-000001000000}"/>
    <cellStyle name="Milliers" xfId="1" builtinId="3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13</xdr:col>
      <xdr:colOff>281940</xdr:colOff>
      <xdr:row>27</xdr:row>
      <xdr:rowOff>173127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6DAC703-6CB6-4D76-AB98-DB72699F5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440" y="9151620"/>
          <a:ext cx="10523220" cy="31601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30</xdr:row>
      <xdr:rowOff>0</xdr:rowOff>
    </xdr:from>
    <xdr:to>
      <xdr:col>6</xdr:col>
      <xdr:colOff>305757</xdr:colOff>
      <xdr:row>44</xdr:row>
      <xdr:rowOff>95617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0C48A5B-D8B8-82C7-EC57-48AF2F60A3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38825"/>
          <a:ext cx="6858957" cy="26292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6</xdr:col>
      <xdr:colOff>515336</xdr:colOff>
      <xdr:row>61</xdr:row>
      <xdr:rowOff>162352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47561D1-3E3C-425A-864E-CFE8E11C9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553450"/>
          <a:ext cx="7068536" cy="3057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63</xdr:row>
      <xdr:rowOff>0</xdr:rowOff>
    </xdr:from>
    <xdr:to>
      <xdr:col>6</xdr:col>
      <xdr:colOff>801126</xdr:colOff>
      <xdr:row>74</xdr:row>
      <xdr:rowOff>114594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5F62D9F-E991-F5C6-F70E-15B5451CC4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1811000"/>
          <a:ext cx="7354326" cy="21053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6</xdr:col>
      <xdr:colOff>601073</xdr:colOff>
      <xdr:row>93</xdr:row>
      <xdr:rowOff>124272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24BFF9D-F9C9-91B2-34EC-B7FA569611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4163675"/>
          <a:ext cx="7154273" cy="320084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7</xdr:col>
      <xdr:colOff>134400</xdr:colOff>
      <xdr:row>116</xdr:row>
      <xdr:rowOff>29109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9DEF624D-26A5-867B-36DD-33DA69B54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7602200"/>
          <a:ext cx="7525800" cy="38295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93</xdr:row>
      <xdr:rowOff>0</xdr:rowOff>
    </xdr:from>
    <xdr:to>
      <xdr:col>9</xdr:col>
      <xdr:colOff>661915</xdr:colOff>
      <xdr:row>105</xdr:row>
      <xdr:rowOff>123486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46F7288-835F-C130-7550-FEE8C8713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0" y="16383000"/>
          <a:ext cx="7228571" cy="27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013FB-CD2B-4111-8D58-689A0DCF03E8}">
  <dimension ref="B1:L27"/>
  <sheetViews>
    <sheetView topLeftCell="D9" workbookViewId="0">
      <selection activeCell="O12" sqref="O12:P12"/>
    </sheetView>
  </sheetViews>
  <sheetFormatPr baseColWidth="10" defaultColWidth="11.25" defaultRowHeight="15.75" x14ac:dyDescent="0.25"/>
  <cols>
    <col min="1" max="16384" width="11.25" style="36"/>
  </cols>
  <sheetData>
    <row r="1" spans="2:11" ht="42.6" customHeight="1" x14ac:dyDescent="0.25">
      <c r="B1" s="61" t="s">
        <v>75</v>
      </c>
      <c r="C1" s="61"/>
      <c r="D1" s="61"/>
      <c r="E1" s="61"/>
      <c r="F1" s="61"/>
      <c r="G1" s="61"/>
    </row>
    <row r="2" spans="2:11" ht="42.6" customHeight="1" x14ac:dyDescent="0.25">
      <c r="B2" s="62" t="s">
        <v>76</v>
      </c>
      <c r="C2" s="62"/>
      <c r="D2" s="62"/>
      <c r="E2" s="62"/>
      <c r="F2" s="62"/>
      <c r="G2" s="62"/>
    </row>
    <row r="3" spans="2:11" ht="42.6" customHeight="1" x14ac:dyDescent="0.25">
      <c r="B3" s="60" t="s">
        <v>77</v>
      </c>
      <c r="C3" s="60"/>
      <c r="D3" s="60"/>
      <c r="E3" s="60"/>
      <c r="F3" s="60"/>
      <c r="G3" s="60"/>
    </row>
    <row r="4" spans="2:11" ht="42.6" customHeight="1" x14ac:dyDescent="0.25">
      <c r="B4" s="62" t="s">
        <v>78</v>
      </c>
      <c r="C4" s="62"/>
      <c r="D4" s="62"/>
      <c r="E4" s="62"/>
      <c r="F4" s="62"/>
      <c r="G4" s="62"/>
    </row>
    <row r="5" spans="2:11" ht="42.6" customHeight="1" x14ac:dyDescent="0.25">
      <c r="B5" s="62" t="s">
        <v>79</v>
      </c>
      <c r="C5" s="62"/>
      <c r="D5" s="62"/>
      <c r="E5" s="62"/>
      <c r="F5" s="62"/>
      <c r="G5" s="62"/>
    </row>
    <row r="6" spans="2:11" ht="42.6" customHeight="1" x14ac:dyDescent="0.25">
      <c r="B6" s="62" t="s">
        <v>80</v>
      </c>
      <c r="C6" s="62"/>
      <c r="D6" s="62"/>
      <c r="E6" s="62"/>
      <c r="F6" s="62"/>
      <c r="G6" s="62"/>
    </row>
    <row r="7" spans="2:11" ht="42.6" customHeight="1" x14ac:dyDescent="0.25">
      <c r="B7" s="60" t="s">
        <v>56</v>
      </c>
      <c r="C7" s="60"/>
      <c r="D7" s="60"/>
      <c r="E7" s="60"/>
      <c r="F7" s="60"/>
      <c r="G7" s="60"/>
    </row>
    <row r="8" spans="2:11" ht="42.6" customHeight="1" x14ac:dyDescent="0.25">
      <c r="B8" s="67" t="s">
        <v>81</v>
      </c>
      <c r="C8" s="67"/>
      <c r="D8" s="67"/>
      <c r="E8" s="67"/>
      <c r="F8" s="67"/>
      <c r="G8" s="67"/>
    </row>
    <row r="9" spans="2:11" ht="64.150000000000006" customHeight="1" x14ac:dyDescent="0.25">
      <c r="B9" s="60" t="s">
        <v>98</v>
      </c>
      <c r="C9" s="60"/>
      <c r="D9" s="60"/>
      <c r="E9" s="60"/>
      <c r="F9" s="60"/>
      <c r="G9" s="60"/>
      <c r="H9" s="47" t="s">
        <v>94</v>
      </c>
      <c r="I9" s="48">
        <v>1057.5</v>
      </c>
      <c r="J9" s="63" t="s">
        <v>95</v>
      </c>
      <c r="K9" s="64"/>
    </row>
    <row r="10" spans="2:11" ht="61.9" customHeight="1" x14ac:dyDescent="0.25">
      <c r="B10" s="60" t="s">
        <v>97</v>
      </c>
      <c r="C10" s="60"/>
      <c r="D10" s="60"/>
      <c r="E10" s="60"/>
      <c r="F10" s="60"/>
      <c r="G10" s="60"/>
      <c r="H10" s="47" t="s">
        <v>94</v>
      </c>
      <c r="I10" s="48">
        <v>1585.5</v>
      </c>
      <c r="J10" s="65" t="s">
        <v>96</v>
      </c>
      <c r="K10" s="66"/>
    </row>
    <row r="11" spans="2:11" ht="52.9" customHeight="1" x14ac:dyDescent="0.25">
      <c r="B11" s="62" t="s">
        <v>82</v>
      </c>
      <c r="C11" s="62"/>
      <c r="D11" s="62"/>
      <c r="E11" s="62"/>
      <c r="F11" s="62"/>
      <c r="G11" s="62"/>
    </row>
    <row r="12" spans="2:11" ht="57.6" customHeight="1" x14ac:dyDescent="0.25">
      <c r="B12" s="60" t="s">
        <v>83</v>
      </c>
      <c r="C12" s="60"/>
      <c r="D12" s="60"/>
      <c r="E12" s="60"/>
      <c r="F12" s="60"/>
      <c r="G12" s="60"/>
    </row>
    <row r="24" spans="2:12" x14ac:dyDescent="0.25">
      <c r="L24" s="37"/>
    </row>
    <row r="27" spans="2:12" ht="32.450000000000003" customHeight="1" x14ac:dyDescent="0.25">
      <c r="B27" s="37" t="s">
        <v>84</v>
      </c>
    </row>
  </sheetData>
  <mergeCells count="14">
    <mergeCell ref="B11:G11"/>
    <mergeCell ref="B12:G12"/>
    <mergeCell ref="B4:G4"/>
    <mergeCell ref="B5:G5"/>
    <mergeCell ref="B6:G6"/>
    <mergeCell ref="B7:G7"/>
    <mergeCell ref="B8:G8"/>
    <mergeCell ref="B9:G9"/>
    <mergeCell ref="B3:G3"/>
    <mergeCell ref="B1:G1"/>
    <mergeCell ref="B2:G2"/>
    <mergeCell ref="J9:K9"/>
    <mergeCell ref="J10:K10"/>
    <mergeCell ref="B10:G10"/>
  </mergeCells>
  <phoneticPr fontId="9" type="noConversion"/>
  <pageMargins left="0.70866141732283472" right="0.70866141732283472" top="0.35433070866141736" bottom="0.15748031496062992" header="0.31496062992125984" footer="0.31496062992125984"/>
  <pageSetup paperSize="9" scale="80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802F1-22F6-4138-8D01-4CC625067A7B}">
  <dimension ref="A3:M28"/>
  <sheetViews>
    <sheetView topLeftCell="A78" workbookViewId="0">
      <selection activeCell="E7" sqref="E7:M7"/>
    </sheetView>
  </sheetViews>
  <sheetFormatPr baseColWidth="10" defaultRowHeight="14.25" x14ac:dyDescent="0.2"/>
  <cols>
    <col min="1" max="1" width="14" customWidth="1"/>
    <col min="2" max="2" width="13.125" customWidth="1"/>
    <col min="3" max="3" width="15.625" customWidth="1"/>
    <col min="4" max="4" width="21.25" customWidth="1"/>
  </cols>
  <sheetData>
    <row r="3" spans="1:13" ht="27.75" customHeight="1" x14ac:dyDescent="0.2">
      <c r="A3" s="83" t="s">
        <v>60</v>
      </c>
      <c r="B3" s="85" t="s">
        <v>61</v>
      </c>
      <c r="C3" s="87" t="s">
        <v>62</v>
      </c>
      <c r="D3" s="91" t="s">
        <v>88</v>
      </c>
      <c r="E3" s="113" t="s">
        <v>90</v>
      </c>
      <c r="F3" s="114"/>
      <c r="G3" s="114"/>
      <c r="H3" s="114"/>
      <c r="I3" s="114"/>
      <c r="J3" s="114"/>
      <c r="K3" s="114"/>
      <c r="L3" s="114"/>
      <c r="M3" s="115"/>
    </row>
    <row r="4" spans="1:13" ht="15" x14ac:dyDescent="0.25">
      <c r="A4" s="84"/>
      <c r="B4" s="86"/>
      <c r="C4" s="88"/>
      <c r="D4" s="92"/>
      <c r="E4" s="68" t="s">
        <v>64</v>
      </c>
      <c r="F4" s="69"/>
      <c r="G4" s="69"/>
      <c r="H4" s="69"/>
      <c r="I4" s="69"/>
      <c r="J4" s="69"/>
      <c r="K4" s="69"/>
      <c r="L4" s="69"/>
      <c r="M4" s="70"/>
    </row>
    <row r="5" spans="1:13" ht="15" x14ac:dyDescent="0.25">
      <c r="A5" s="84"/>
      <c r="B5" s="86"/>
      <c r="C5" s="88"/>
      <c r="D5" s="92"/>
      <c r="E5" s="71" t="s">
        <v>89</v>
      </c>
      <c r="F5" s="72"/>
      <c r="G5" s="72"/>
      <c r="H5" s="72"/>
      <c r="I5" s="72"/>
      <c r="J5" s="72"/>
      <c r="K5" s="72"/>
      <c r="L5" s="72"/>
      <c r="M5" s="73"/>
    </row>
    <row r="6" spans="1:13" x14ac:dyDescent="0.2">
      <c r="A6" s="84"/>
      <c r="B6" s="86"/>
      <c r="C6" s="89"/>
      <c r="D6" s="11"/>
    </row>
    <row r="7" spans="1:13" ht="29.25" customHeight="1" x14ac:dyDescent="0.2">
      <c r="A7" s="84"/>
      <c r="B7" s="86"/>
      <c r="C7" s="88"/>
      <c r="D7" s="93" t="s">
        <v>65</v>
      </c>
      <c r="E7" s="74" t="s">
        <v>107</v>
      </c>
      <c r="F7" s="75"/>
      <c r="G7" s="75"/>
      <c r="H7" s="75"/>
      <c r="I7" s="75"/>
      <c r="J7" s="75"/>
      <c r="K7" s="75"/>
      <c r="L7" s="75"/>
      <c r="M7" s="76"/>
    </row>
    <row r="8" spans="1:13" x14ac:dyDescent="0.2">
      <c r="A8" s="84"/>
      <c r="B8" s="86"/>
      <c r="C8" s="88"/>
      <c r="D8" s="93"/>
      <c r="E8" s="12" t="s">
        <v>64</v>
      </c>
      <c r="F8" s="13"/>
      <c r="G8" s="13"/>
      <c r="H8" s="13"/>
      <c r="I8" s="13"/>
      <c r="J8" s="13"/>
      <c r="K8" s="13"/>
      <c r="L8" s="13"/>
      <c r="M8" s="14"/>
    </row>
    <row r="9" spans="1:13" ht="15" x14ac:dyDescent="0.25">
      <c r="A9" s="84"/>
      <c r="B9" s="86"/>
      <c r="C9" s="90"/>
      <c r="D9" s="94"/>
      <c r="E9" s="15" t="s">
        <v>91</v>
      </c>
      <c r="F9" s="16"/>
      <c r="G9" s="16"/>
      <c r="H9" s="16"/>
      <c r="I9" s="16"/>
      <c r="J9" s="16"/>
      <c r="K9" s="16"/>
      <c r="L9" s="16"/>
      <c r="M9" s="17"/>
    </row>
    <row r="10" spans="1:13" x14ac:dyDescent="0.2">
      <c r="A10" s="84"/>
      <c r="B10" s="86"/>
      <c r="C10" s="95"/>
      <c r="D10" s="96"/>
      <c r="E10" s="96"/>
      <c r="F10" s="96"/>
      <c r="G10" s="96"/>
      <c r="H10" s="96"/>
      <c r="I10" s="96"/>
      <c r="J10" s="96"/>
      <c r="K10" s="96"/>
      <c r="L10" s="96"/>
      <c r="M10" s="96"/>
    </row>
    <row r="11" spans="1:13" ht="15" customHeight="1" x14ac:dyDescent="0.2">
      <c r="A11" s="84"/>
      <c r="B11" s="86"/>
      <c r="C11" s="97" t="s">
        <v>66</v>
      </c>
      <c r="D11" s="85" t="s">
        <v>67</v>
      </c>
      <c r="E11" s="77" t="s">
        <v>93</v>
      </c>
      <c r="F11" s="78"/>
      <c r="G11" s="78"/>
      <c r="H11" s="78"/>
      <c r="I11" s="78"/>
      <c r="J11" s="78"/>
      <c r="K11" s="78"/>
      <c r="L11" s="78"/>
      <c r="M11" s="79"/>
    </row>
    <row r="12" spans="1:13" x14ac:dyDescent="0.2">
      <c r="A12" s="84"/>
      <c r="B12" s="86"/>
      <c r="C12" s="98"/>
      <c r="D12" s="86"/>
      <c r="E12" s="80"/>
      <c r="F12" s="81"/>
      <c r="G12" s="81"/>
      <c r="H12" s="81"/>
      <c r="I12" s="81"/>
      <c r="J12" s="81"/>
      <c r="K12" s="81"/>
      <c r="L12" s="81"/>
      <c r="M12" s="82"/>
    </row>
    <row r="13" spans="1:13" x14ac:dyDescent="0.2">
      <c r="A13" s="84"/>
      <c r="B13" s="86"/>
      <c r="C13" s="98"/>
      <c r="D13" s="86"/>
      <c r="E13" s="18" t="s">
        <v>68</v>
      </c>
      <c r="F13" s="19"/>
      <c r="G13" s="19"/>
      <c r="H13" s="19"/>
      <c r="I13" s="19"/>
      <c r="J13" s="19"/>
      <c r="K13" s="19"/>
      <c r="L13" s="19"/>
      <c r="M13" s="20"/>
    </row>
    <row r="14" spans="1:13" ht="15" x14ac:dyDescent="0.25">
      <c r="A14" s="84"/>
      <c r="B14" s="86"/>
      <c r="C14" s="99"/>
      <c r="D14" s="100"/>
      <c r="E14" s="21" t="s">
        <v>92</v>
      </c>
      <c r="F14" s="22"/>
      <c r="G14" s="22"/>
      <c r="H14" s="22"/>
      <c r="I14" s="22"/>
      <c r="J14" s="22"/>
      <c r="K14" s="22"/>
      <c r="L14" s="22"/>
      <c r="M14" s="23"/>
    </row>
    <row r="15" spans="1:13" x14ac:dyDescent="0.2">
      <c r="A15" s="84"/>
      <c r="B15" s="95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101"/>
    </row>
    <row r="16" spans="1:13" x14ac:dyDescent="0.2">
      <c r="A16" s="84"/>
      <c r="B16" s="85" t="s">
        <v>69</v>
      </c>
      <c r="C16" s="102" t="s">
        <v>62</v>
      </c>
      <c r="D16" s="105" t="s">
        <v>63</v>
      </c>
      <c r="E16" t="s">
        <v>70</v>
      </c>
    </row>
    <row r="17" spans="1:13" x14ac:dyDescent="0.2">
      <c r="A17" s="84"/>
      <c r="B17" s="86"/>
      <c r="C17" s="103"/>
      <c r="D17" s="106"/>
    </row>
    <row r="18" spans="1:13" x14ac:dyDescent="0.2">
      <c r="A18" s="84"/>
      <c r="B18" s="86"/>
      <c r="C18" s="103"/>
      <c r="D18" s="106"/>
      <c r="E18" s="24" t="s">
        <v>71</v>
      </c>
    </row>
    <row r="19" spans="1:13" x14ac:dyDescent="0.2">
      <c r="A19" s="84"/>
      <c r="B19" s="86"/>
      <c r="C19" s="103"/>
      <c r="D19" s="106"/>
    </row>
    <row r="20" spans="1:13" x14ac:dyDescent="0.2">
      <c r="A20" s="84"/>
      <c r="B20" s="86"/>
      <c r="C20" s="103"/>
      <c r="D20" s="25"/>
      <c r="E20" s="25"/>
      <c r="F20" s="25"/>
      <c r="G20" s="25"/>
      <c r="H20" s="25"/>
      <c r="I20" s="25"/>
      <c r="J20" s="25"/>
      <c r="K20" s="25"/>
      <c r="L20" s="25"/>
      <c r="M20" s="26"/>
    </row>
    <row r="21" spans="1:13" x14ac:dyDescent="0.2">
      <c r="A21" s="84"/>
      <c r="B21" s="86"/>
      <c r="C21" s="103"/>
      <c r="D21" s="107" t="s">
        <v>65</v>
      </c>
      <c r="E21" s="27" t="s">
        <v>72</v>
      </c>
      <c r="F21" s="28"/>
      <c r="G21" s="28"/>
      <c r="H21" s="28"/>
      <c r="I21" s="28"/>
      <c r="J21" s="28"/>
      <c r="K21" s="28"/>
      <c r="L21" s="28"/>
      <c r="M21" s="29"/>
    </row>
    <row r="22" spans="1:13" x14ac:dyDescent="0.2">
      <c r="A22" s="84"/>
      <c r="B22" s="86"/>
      <c r="C22" s="103"/>
      <c r="D22" s="108"/>
      <c r="E22" s="30"/>
      <c r="M22" s="31"/>
    </row>
    <row r="23" spans="1:13" x14ac:dyDescent="0.2">
      <c r="A23" s="84"/>
      <c r="B23" s="86"/>
      <c r="C23" s="103"/>
      <c r="D23" s="108"/>
      <c r="E23" s="32" t="s">
        <v>71</v>
      </c>
      <c r="M23" s="31"/>
    </row>
    <row r="24" spans="1:13" x14ac:dyDescent="0.2">
      <c r="A24" s="84"/>
      <c r="B24" s="86"/>
      <c r="C24" s="104"/>
      <c r="D24" s="109"/>
      <c r="E24" s="33"/>
      <c r="F24" s="34"/>
      <c r="G24" s="34"/>
      <c r="H24" s="34"/>
      <c r="I24" s="34"/>
      <c r="J24" s="34"/>
      <c r="K24" s="34"/>
      <c r="L24" s="34"/>
      <c r="M24" s="35"/>
    </row>
    <row r="25" spans="1:13" x14ac:dyDescent="0.2">
      <c r="A25" s="84"/>
      <c r="B25" s="86"/>
    </row>
    <row r="26" spans="1:13" x14ac:dyDescent="0.2">
      <c r="A26" s="84"/>
      <c r="B26" s="86"/>
      <c r="C26" s="110" t="s">
        <v>66</v>
      </c>
      <c r="D26" s="85" t="s">
        <v>67</v>
      </c>
      <c r="E26" s="27" t="s">
        <v>73</v>
      </c>
      <c r="F26" s="28"/>
      <c r="G26" s="28"/>
      <c r="H26" s="28"/>
      <c r="I26" s="28"/>
      <c r="J26" s="28"/>
      <c r="K26" s="28"/>
      <c r="L26" s="28"/>
      <c r="M26" s="29"/>
    </row>
    <row r="27" spans="1:13" x14ac:dyDescent="0.2">
      <c r="A27" s="84"/>
      <c r="B27" s="86"/>
      <c r="C27" s="111"/>
      <c r="D27" s="86"/>
      <c r="E27" s="30"/>
      <c r="M27" s="31"/>
    </row>
    <row r="28" spans="1:13" x14ac:dyDescent="0.2">
      <c r="A28" s="84"/>
      <c r="B28" s="100"/>
      <c r="C28" s="112"/>
      <c r="D28" s="100"/>
      <c r="E28" s="33" t="s">
        <v>74</v>
      </c>
      <c r="F28" s="34"/>
      <c r="G28" s="34"/>
      <c r="H28" s="34"/>
      <c r="I28" s="34"/>
      <c r="J28" s="34"/>
      <c r="K28" s="34"/>
      <c r="L28" s="34"/>
      <c r="M28" s="35"/>
    </row>
  </sheetData>
  <mergeCells count="20">
    <mergeCell ref="D21:D24"/>
    <mergeCell ref="C26:C28"/>
    <mergeCell ref="D26:D28"/>
    <mergeCell ref="E3:M3"/>
    <mergeCell ref="E4:M4"/>
    <mergeCell ref="E5:M5"/>
    <mergeCell ref="E7:M7"/>
    <mergeCell ref="E11:M12"/>
    <mergeCell ref="A3:A28"/>
    <mergeCell ref="B3:B14"/>
    <mergeCell ref="C3:C9"/>
    <mergeCell ref="D3:D5"/>
    <mergeCell ref="D7:D9"/>
    <mergeCell ref="C10:M10"/>
    <mergeCell ref="C11:C14"/>
    <mergeCell ref="D11:D14"/>
    <mergeCell ref="B15:M15"/>
    <mergeCell ref="B16:B28"/>
    <mergeCell ref="C16:C24"/>
    <mergeCell ref="D16:D19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M29"/>
  <sheetViews>
    <sheetView topLeftCell="A11" workbookViewId="0">
      <selection activeCell="J18" sqref="J18"/>
    </sheetView>
  </sheetViews>
  <sheetFormatPr baseColWidth="10" defaultColWidth="11" defaultRowHeight="15.75" x14ac:dyDescent="0.25"/>
  <cols>
    <col min="1" max="1" width="10.75" style="9" customWidth="1"/>
    <col min="2" max="2" width="11" style="9" customWidth="1"/>
    <col min="3" max="16384" width="11" style="9"/>
  </cols>
  <sheetData>
    <row r="4" spans="2:13" x14ac:dyDescent="0.25">
      <c r="B4" s="9" t="s">
        <v>0</v>
      </c>
      <c r="F4" s="10">
        <v>20350</v>
      </c>
      <c r="G4" s="9" t="s">
        <v>1</v>
      </c>
    </row>
    <row r="5" spans="2:13" x14ac:dyDescent="0.25">
      <c r="F5" s="10"/>
    </row>
    <row r="6" spans="2:13" x14ac:dyDescent="0.25">
      <c r="F6" s="49"/>
      <c r="G6" s="50"/>
      <c r="H6" s="50"/>
      <c r="I6" s="50"/>
      <c r="J6" s="50"/>
      <c r="K6" s="50"/>
      <c r="L6" s="50"/>
      <c r="M6" s="51"/>
    </row>
    <row r="7" spans="2:13" x14ac:dyDescent="0.25">
      <c r="F7" s="52"/>
      <c r="H7" s="9" t="s">
        <v>2</v>
      </c>
      <c r="M7" s="53"/>
    </row>
    <row r="8" spans="2:13" x14ac:dyDescent="0.25">
      <c r="F8" s="52" t="s">
        <v>3</v>
      </c>
      <c r="K8" s="116" t="s">
        <v>113</v>
      </c>
      <c r="L8" s="116"/>
      <c r="M8" s="117"/>
    </row>
    <row r="9" spans="2:13" x14ac:dyDescent="0.25">
      <c r="B9" s="9" t="s">
        <v>4</v>
      </c>
      <c r="F9" s="52"/>
      <c r="H9" s="9" t="s">
        <v>5</v>
      </c>
      <c r="M9" s="53"/>
    </row>
    <row r="10" spans="2:13" x14ac:dyDescent="0.25">
      <c r="F10" s="54"/>
      <c r="G10" s="55"/>
      <c r="H10" s="55"/>
      <c r="I10" s="55"/>
      <c r="J10" s="55"/>
      <c r="K10" s="55"/>
      <c r="L10" s="55"/>
      <c r="M10" s="56"/>
    </row>
    <row r="11" spans="2:13" x14ac:dyDescent="0.25">
      <c r="F11" s="57"/>
      <c r="G11" s="50"/>
      <c r="H11" s="50"/>
      <c r="I11" s="50"/>
      <c r="J11" s="50"/>
      <c r="K11" s="50"/>
      <c r="L11" s="50"/>
      <c r="M11" s="51"/>
    </row>
    <row r="12" spans="2:13" x14ac:dyDescent="0.25">
      <c r="F12" s="52"/>
      <c r="H12" s="9" t="s">
        <v>2</v>
      </c>
      <c r="M12" s="53"/>
    </row>
    <row r="13" spans="2:13" x14ac:dyDescent="0.25">
      <c r="F13" s="52" t="s">
        <v>6</v>
      </c>
      <c r="K13" s="116" t="s">
        <v>113</v>
      </c>
      <c r="L13" s="116"/>
      <c r="M13" s="117"/>
    </row>
    <row r="14" spans="2:13" x14ac:dyDescent="0.25">
      <c r="F14" s="52"/>
      <c r="H14" s="9" t="s">
        <v>5</v>
      </c>
      <c r="M14" s="53"/>
    </row>
    <row r="15" spans="2:13" x14ac:dyDescent="0.25">
      <c r="F15" s="54"/>
      <c r="G15" s="55"/>
      <c r="H15" s="55"/>
      <c r="I15" s="55"/>
      <c r="J15" s="55"/>
      <c r="K15" s="55"/>
      <c r="L15" s="55"/>
      <c r="M15" s="56"/>
    </row>
    <row r="17" spans="2:10" x14ac:dyDescent="0.25">
      <c r="B17" s="9" t="s">
        <v>7</v>
      </c>
      <c r="D17" s="9" t="s">
        <v>8</v>
      </c>
      <c r="G17" s="9" t="s">
        <v>9</v>
      </c>
      <c r="I17" s="9">
        <f>250*12</f>
        <v>3000</v>
      </c>
      <c r="J17" s="9" t="s">
        <v>114</v>
      </c>
    </row>
    <row r="19" spans="2:10" x14ac:dyDescent="0.25">
      <c r="D19" s="9" t="s">
        <v>10</v>
      </c>
      <c r="G19" s="9">
        <v>9000</v>
      </c>
    </row>
    <row r="20" spans="2:10" x14ac:dyDescent="0.25">
      <c r="D20" s="9" t="s">
        <v>11</v>
      </c>
      <c r="G20" s="9">
        <v>30000</v>
      </c>
    </row>
    <row r="23" spans="2:10" x14ac:dyDescent="0.25">
      <c r="D23" s="9" t="s">
        <v>103</v>
      </c>
      <c r="J23" s="9">
        <v>7000</v>
      </c>
    </row>
    <row r="24" spans="2:10" x14ac:dyDescent="0.25">
      <c r="D24" s="9" t="s">
        <v>104</v>
      </c>
      <c r="J24" s="9">
        <v>1000</v>
      </c>
    </row>
    <row r="26" spans="2:10" x14ac:dyDescent="0.25">
      <c r="B26" s="9" t="s">
        <v>12</v>
      </c>
    </row>
    <row r="28" spans="2:10" x14ac:dyDescent="0.25">
      <c r="D28" s="9" t="s">
        <v>13</v>
      </c>
    </row>
    <row r="29" spans="2:10" x14ac:dyDescent="0.25">
      <c r="D29" s="9" t="s">
        <v>14</v>
      </c>
    </row>
  </sheetData>
  <mergeCells count="2">
    <mergeCell ref="K8:M8"/>
    <mergeCell ref="K13:M13"/>
  </mergeCells>
  <pageMargins left="0" right="0" top="0.39370078740157505" bottom="0.39370078740157505" header="0" footer="0"/>
  <pageSetup paperSize="9" scale="81" fitToWidth="0" fitToHeight="0" pageOrder="overThenDown" orientation="landscape" useFirstPageNumber="1" horizontalDpi="300" verticalDpi="300" r:id="rId1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topLeftCell="A13" workbookViewId="0">
      <selection activeCell="A24" sqref="A24"/>
    </sheetView>
  </sheetViews>
  <sheetFormatPr baseColWidth="10" defaultRowHeight="14.25" x14ac:dyDescent="0.2"/>
  <cols>
    <col min="1" max="1" width="32.5" customWidth="1"/>
    <col min="2" max="2" width="30" customWidth="1"/>
    <col min="3" max="3" width="30.125" customWidth="1"/>
    <col min="4" max="4" width="35.75" customWidth="1"/>
    <col min="5" max="5" width="11" customWidth="1"/>
  </cols>
  <sheetData>
    <row r="1" spans="1:4" ht="53.65" customHeight="1" x14ac:dyDescent="0.2">
      <c r="B1" s="122" t="s">
        <v>15</v>
      </c>
      <c r="C1" s="122"/>
      <c r="D1" s="122"/>
    </row>
    <row r="2" spans="1:4" ht="38.1" customHeight="1" x14ac:dyDescent="0.2">
      <c r="B2" s="1"/>
      <c r="C2" s="1"/>
      <c r="D2" s="1"/>
    </row>
    <row r="3" spans="1:4" ht="46.35" customHeight="1" x14ac:dyDescent="0.2">
      <c r="A3" s="2"/>
      <c r="B3" s="123" t="s">
        <v>16</v>
      </c>
      <c r="C3" s="123"/>
      <c r="D3" s="123" t="s">
        <v>17</v>
      </c>
    </row>
    <row r="4" spans="1:4" ht="15" x14ac:dyDescent="0.2">
      <c r="A4" s="2"/>
      <c r="B4" s="3"/>
      <c r="C4" s="3"/>
      <c r="D4" s="123"/>
    </row>
    <row r="5" spans="1:4" ht="28.35" customHeight="1" x14ac:dyDescent="0.2">
      <c r="A5" s="2"/>
      <c r="B5" s="4" t="s">
        <v>18</v>
      </c>
      <c r="C5" s="4" t="s">
        <v>19</v>
      </c>
      <c r="D5" s="123"/>
    </row>
    <row r="6" spans="1:4" ht="15" x14ac:dyDescent="0.2">
      <c r="A6" s="2"/>
      <c r="B6" s="3"/>
      <c r="C6" s="3"/>
      <c r="D6" s="3"/>
    </row>
    <row r="7" spans="1:4" ht="15" x14ac:dyDescent="0.2">
      <c r="A7" s="2"/>
      <c r="B7" s="3"/>
      <c r="C7" s="3"/>
      <c r="D7" s="3"/>
    </row>
    <row r="8" spans="1:4" x14ac:dyDescent="0.2">
      <c r="A8" s="119" t="s">
        <v>101</v>
      </c>
      <c r="B8" s="120" t="s">
        <v>99</v>
      </c>
      <c r="C8" s="120" t="s">
        <v>100</v>
      </c>
      <c r="D8" s="124" t="s">
        <v>102</v>
      </c>
    </row>
    <row r="9" spans="1:4" x14ac:dyDescent="0.2">
      <c r="A9" s="119"/>
      <c r="B9" s="120"/>
      <c r="C9" s="120"/>
      <c r="D9" s="124"/>
    </row>
    <row r="10" spans="1:4" ht="20.100000000000001" customHeight="1" x14ac:dyDescent="0.25">
      <c r="A10" s="119"/>
      <c r="B10" s="120"/>
      <c r="C10" s="120"/>
      <c r="D10" s="5" t="s">
        <v>109</v>
      </c>
    </row>
    <row r="11" spans="1:4" ht="15" x14ac:dyDescent="0.2">
      <c r="B11" s="2"/>
      <c r="C11" s="2"/>
      <c r="D11" s="2"/>
    </row>
    <row r="12" spans="1:4" x14ac:dyDescent="0.2">
      <c r="A12" s="119" t="s">
        <v>105</v>
      </c>
      <c r="B12" s="120" t="s">
        <v>106</v>
      </c>
      <c r="C12" s="120" t="s">
        <v>108</v>
      </c>
      <c r="D12" s="120" t="s">
        <v>110</v>
      </c>
    </row>
    <row r="13" spans="1:4" x14ac:dyDescent="0.2">
      <c r="A13" s="119"/>
      <c r="B13" s="120"/>
      <c r="C13" s="120"/>
      <c r="D13" s="120"/>
    </row>
    <row r="14" spans="1:4" x14ac:dyDescent="0.2">
      <c r="A14" s="119"/>
      <c r="B14" s="120"/>
      <c r="C14" s="120"/>
      <c r="D14" s="120"/>
    </row>
    <row r="15" spans="1:4" ht="15" x14ac:dyDescent="0.2">
      <c r="B15" s="2"/>
      <c r="C15" s="2"/>
      <c r="D15" s="2"/>
    </row>
    <row r="16" spans="1:4" x14ac:dyDescent="0.2">
      <c r="A16" s="119" t="s">
        <v>20</v>
      </c>
      <c r="B16" s="118" t="s">
        <v>111</v>
      </c>
      <c r="C16" s="118" t="s">
        <v>112</v>
      </c>
      <c r="D16" s="121" t="s">
        <v>21</v>
      </c>
    </row>
    <row r="17" spans="1:4" x14ac:dyDescent="0.2">
      <c r="A17" s="119"/>
      <c r="B17" s="118"/>
      <c r="C17" s="118"/>
      <c r="D17" s="121"/>
    </row>
    <row r="18" spans="1:4" ht="31.35" customHeight="1" x14ac:dyDescent="0.2">
      <c r="A18" s="119"/>
      <c r="B18" s="118"/>
      <c r="C18" s="118"/>
      <c r="D18" s="6" t="s">
        <v>22</v>
      </c>
    </row>
    <row r="19" spans="1:4" x14ac:dyDescent="0.2">
      <c r="A19" s="119"/>
      <c r="B19" s="121" t="s">
        <v>23</v>
      </c>
      <c r="C19" s="121" t="s">
        <v>24</v>
      </c>
      <c r="D19" s="118" t="s">
        <v>27</v>
      </c>
    </row>
    <row r="20" spans="1:4" ht="23.1" customHeight="1" x14ac:dyDescent="0.2">
      <c r="A20" s="119"/>
      <c r="B20" s="121"/>
      <c r="C20" s="121"/>
      <c r="D20" s="118"/>
    </row>
    <row r="21" spans="1:4" ht="26.85" customHeight="1" x14ac:dyDescent="0.2">
      <c r="A21" s="119"/>
      <c r="B21" s="7" t="s">
        <v>25</v>
      </c>
      <c r="C21" s="7" t="s">
        <v>26</v>
      </c>
      <c r="D21" s="118"/>
    </row>
    <row r="23" spans="1:4" x14ac:dyDescent="0.2">
      <c r="A23" t="s">
        <v>127</v>
      </c>
    </row>
  </sheetData>
  <mergeCells count="18">
    <mergeCell ref="B1:D1"/>
    <mergeCell ref="B3:C3"/>
    <mergeCell ref="D3:D5"/>
    <mergeCell ref="A8:A10"/>
    <mergeCell ref="B8:B10"/>
    <mergeCell ref="C8:C10"/>
    <mergeCell ref="D8:D9"/>
    <mergeCell ref="D19:D21"/>
    <mergeCell ref="A12:A14"/>
    <mergeCell ref="B12:B14"/>
    <mergeCell ref="C12:C14"/>
    <mergeCell ref="D12:D14"/>
    <mergeCell ref="A16:A21"/>
    <mergeCell ref="B16:B18"/>
    <mergeCell ref="C16:C18"/>
    <mergeCell ref="D16:D17"/>
    <mergeCell ref="B19:B20"/>
    <mergeCell ref="C19:C20"/>
  </mergeCells>
  <pageMargins left="0" right="0" top="0.39370078740157505" bottom="0.39370078740157505" header="0" footer="0"/>
  <pageSetup paperSize="9" scale="81" fitToWidth="0" fitToHeight="0" pageOrder="overThenDown" orientation="landscape" useFirstPageNumber="1" horizontalDpi="300" verticalDpi="300" r:id="rId1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0"/>
  <sheetViews>
    <sheetView tabSelected="1" topLeftCell="A47" zoomScale="126" zoomScaleNormal="120" workbookViewId="0">
      <selection activeCell="G38" sqref="G38"/>
    </sheetView>
  </sheetViews>
  <sheetFormatPr baseColWidth="10" defaultColWidth="11" defaultRowHeight="15.75" x14ac:dyDescent="0.25"/>
  <cols>
    <col min="1" max="1" width="11" style="9" customWidth="1"/>
    <col min="2" max="4" width="11" style="9"/>
    <col min="5" max="5" width="5.875" style="9" customWidth="1"/>
    <col min="6" max="6" width="10" style="9" customWidth="1"/>
    <col min="7" max="7" width="15.25" style="9" customWidth="1"/>
    <col min="8" max="9" width="11" style="9"/>
    <col min="10" max="10" width="10.75" style="9" customWidth="1"/>
    <col min="11" max="16384" width="11" style="9"/>
  </cols>
  <sheetData>
    <row r="1" spans="1:11" x14ac:dyDescent="0.25">
      <c r="A1" s="9" t="s">
        <v>58</v>
      </c>
    </row>
    <row r="2" spans="1:11" x14ac:dyDescent="0.25">
      <c r="A2" s="9" t="s">
        <v>28</v>
      </c>
      <c r="F2" s="38">
        <f>14000/12</f>
        <v>1166.6666666666667</v>
      </c>
      <c r="G2" s="9" t="s">
        <v>31</v>
      </c>
    </row>
    <row r="3" spans="1:11" x14ac:dyDescent="0.25">
      <c r="F3" s="39"/>
    </row>
    <row r="4" spans="1:11" x14ac:dyDescent="0.25">
      <c r="B4" s="9" t="s">
        <v>7</v>
      </c>
      <c r="D4" s="9" t="s">
        <v>85</v>
      </c>
    </row>
    <row r="5" spans="1:11" x14ac:dyDescent="0.25">
      <c r="D5" s="9" t="s">
        <v>32</v>
      </c>
    </row>
    <row r="6" spans="1:11" x14ac:dyDescent="0.25">
      <c r="D6" s="9" t="s">
        <v>33</v>
      </c>
    </row>
    <row r="8" spans="1:11" x14ac:dyDescent="0.25">
      <c r="B8" s="9" t="s">
        <v>30</v>
      </c>
    </row>
    <row r="9" spans="1:11" x14ac:dyDescent="0.25">
      <c r="B9" s="9" t="s">
        <v>29</v>
      </c>
    </row>
    <row r="11" spans="1:11" x14ac:dyDescent="0.25">
      <c r="B11" s="9" t="s">
        <v>115</v>
      </c>
    </row>
    <row r="12" spans="1:11" x14ac:dyDescent="0.25">
      <c r="B12" s="9" t="s">
        <v>116</v>
      </c>
    </row>
    <row r="14" spans="1:11" x14ac:dyDescent="0.25">
      <c r="B14" s="9" t="s">
        <v>117</v>
      </c>
      <c r="J14" s="40">
        <f>15000/12</f>
        <v>1250</v>
      </c>
      <c r="K14" s="9" t="s">
        <v>34</v>
      </c>
    </row>
    <row r="15" spans="1:11" x14ac:dyDescent="0.25">
      <c r="B15" s="9" t="s">
        <v>86</v>
      </c>
    </row>
    <row r="18" spans="2:9" x14ac:dyDescent="0.25">
      <c r="B18" s="45" t="s">
        <v>118</v>
      </c>
      <c r="C18" s="45"/>
      <c r="D18" s="45"/>
      <c r="E18" s="45"/>
    </row>
    <row r="20" spans="2:9" x14ac:dyDescent="0.25">
      <c r="B20" s="9" t="s">
        <v>35</v>
      </c>
    </row>
    <row r="22" spans="2:9" x14ac:dyDescent="0.25">
      <c r="B22" s="9" t="s">
        <v>48</v>
      </c>
    </row>
    <row r="24" spans="2:9" x14ac:dyDescent="0.25">
      <c r="B24" s="9" t="s">
        <v>49</v>
      </c>
    </row>
    <row r="27" spans="2:9" x14ac:dyDescent="0.25">
      <c r="B27" s="41" t="s">
        <v>38</v>
      </c>
    </row>
    <row r="29" spans="2:9" x14ac:dyDescent="0.25">
      <c r="B29" s="9" t="s">
        <v>119</v>
      </c>
    </row>
    <row r="31" spans="2:9" x14ac:dyDescent="0.25">
      <c r="B31" s="9" t="s">
        <v>120</v>
      </c>
      <c r="G31" s="126">
        <f>15000*6000/29000</f>
        <v>3103.4482758620688</v>
      </c>
      <c r="H31" s="42">
        <f>G31/12</f>
        <v>258.62068965517238</v>
      </c>
      <c r="I31" s="9" t="s">
        <v>36</v>
      </c>
    </row>
    <row r="32" spans="2:9" x14ac:dyDescent="0.25">
      <c r="B32" s="9" t="s">
        <v>121</v>
      </c>
      <c r="G32" s="39">
        <f>14000*5000/30000</f>
        <v>2333.3333333333335</v>
      </c>
      <c r="H32" s="42">
        <f>G32/12</f>
        <v>194.44444444444446</v>
      </c>
      <c r="I32" s="9" t="s">
        <v>37</v>
      </c>
    </row>
    <row r="33" spans="2:9" x14ac:dyDescent="0.25">
      <c r="B33" s="9" t="s">
        <v>122</v>
      </c>
      <c r="G33" s="42">
        <f>G32*11/12</f>
        <v>2138.8888888888891</v>
      </c>
      <c r="H33" s="9" t="s">
        <v>41</v>
      </c>
    </row>
    <row r="34" spans="2:9" x14ac:dyDescent="0.25">
      <c r="B34" s="9" t="s">
        <v>40</v>
      </c>
      <c r="G34" s="46">
        <f>G31-G33</f>
        <v>964.5593869731797</v>
      </c>
    </row>
    <row r="36" spans="2:9" x14ac:dyDescent="0.25">
      <c r="B36" s="9" t="s">
        <v>123</v>
      </c>
    </row>
    <row r="37" spans="2:9" x14ac:dyDescent="0.25">
      <c r="B37" s="9" t="s">
        <v>39</v>
      </c>
      <c r="G37" s="42">
        <f>H32*11</f>
        <v>2138.8888888888891</v>
      </c>
      <c r="H37" s="9" t="s">
        <v>42</v>
      </c>
      <c r="I37" s="9">
        <f>+G37/11</f>
        <v>194.44444444444446</v>
      </c>
    </row>
    <row r="38" spans="2:9" x14ac:dyDescent="0.25">
      <c r="B38" s="9" t="s">
        <v>43</v>
      </c>
      <c r="G38" s="46">
        <f>G34</f>
        <v>964.5593869731797</v>
      </c>
    </row>
    <row r="39" spans="2:9" x14ac:dyDescent="0.25">
      <c r="G39" s="42">
        <f>SUM(G37:G38)</f>
        <v>3103.4482758620688</v>
      </c>
    </row>
    <row r="42" spans="2:9" x14ac:dyDescent="0.25">
      <c r="B42" s="9" t="s">
        <v>44</v>
      </c>
      <c r="F42" s="39">
        <v>2500</v>
      </c>
    </row>
    <row r="43" spans="2:9" x14ac:dyDescent="0.25">
      <c r="B43" s="9" t="s">
        <v>45</v>
      </c>
      <c r="F43" s="39">
        <f>2%*F42</f>
        <v>50</v>
      </c>
    </row>
    <row r="44" spans="2:9" x14ac:dyDescent="0.25">
      <c r="B44" s="9" t="s">
        <v>46</v>
      </c>
      <c r="F44" s="39">
        <f>G34</f>
        <v>964.5593869731797</v>
      </c>
    </row>
    <row r="45" spans="2:9" x14ac:dyDescent="0.25">
      <c r="B45" s="9" t="s">
        <v>47</v>
      </c>
      <c r="F45" s="39">
        <f>SUM(F42:F44)</f>
        <v>3514.5593869731797</v>
      </c>
    </row>
    <row r="48" spans="2:9" x14ac:dyDescent="0.25">
      <c r="B48" s="43" t="s">
        <v>50</v>
      </c>
    </row>
    <row r="50" spans="2:11" x14ac:dyDescent="0.25">
      <c r="B50" s="9" t="s">
        <v>120</v>
      </c>
      <c r="H50" s="39">
        <f>15000*6000/29000</f>
        <v>3103.4482758620688</v>
      </c>
      <c r="J50" s="42">
        <f>H50/12</f>
        <v>258.62068965517238</v>
      </c>
      <c r="K50" s="9" t="s">
        <v>36</v>
      </c>
    </row>
    <row r="51" spans="2:11" x14ac:dyDescent="0.25">
      <c r="B51" s="9" t="s">
        <v>51</v>
      </c>
      <c r="F51" s="8" t="s">
        <v>124</v>
      </c>
      <c r="H51" s="42">
        <f>50%*H50</f>
        <v>1551.7241379310344</v>
      </c>
      <c r="I51" s="39"/>
      <c r="J51" s="42"/>
    </row>
    <row r="52" spans="2:11" x14ac:dyDescent="0.25">
      <c r="B52" s="9" t="s">
        <v>52</v>
      </c>
      <c r="H52" s="58">
        <f>H50-H51</f>
        <v>1551.7241379310344</v>
      </c>
      <c r="I52" s="39"/>
      <c r="J52" s="42"/>
    </row>
    <row r="53" spans="2:11" x14ac:dyDescent="0.25">
      <c r="H53" s="42"/>
      <c r="I53" s="39"/>
      <c r="J53" s="42"/>
    </row>
    <row r="54" spans="2:11" x14ac:dyDescent="0.25">
      <c r="B54" s="9" t="s">
        <v>121</v>
      </c>
      <c r="H54" s="39">
        <f>14000*5000/30000</f>
        <v>2333.3333333333335</v>
      </c>
      <c r="J54" s="42">
        <f>H54/12</f>
        <v>194.44444444444446</v>
      </c>
      <c r="K54" s="9" t="s">
        <v>37</v>
      </c>
    </row>
    <row r="55" spans="2:11" x14ac:dyDescent="0.25">
      <c r="B55" s="9" t="s">
        <v>51</v>
      </c>
      <c r="F55" s="9" t="s">
        <v>125</v>
      </c>
      <c r="H55" s="42">
        <f>H54*50%</f>
        <v>1166.6666666666667</v>
      </c>
      <c r="I55" s="39"/>
      <c r="J55" s="42"/>
    </row>
    <row r="56" spans="2:11" x14ac:dyDescent="0.25">
      <c r="B56" s="9" t="s">
        <v>52</v>
      </c>
      <c r="H56" s="44">
        <f>H54-H55</f>
        <v>1166.6666666666667</v>
      </c>
      <c r="I56" s="39"/>
      <c r="J56" s="42"/>
    </row>
    <row r="57" spans="2:11" x14ac:dyDescent="0.25">
      <c r="B57" s="9" t="s">
        <v>122</v>
      </c>
      <c r="H57" s="46">
        <f>H56*11/12</f>
        <v>1069.4444444444446</v>
      </c>
      <c r="J57" s="9" t="s">
        <v>53</v>
      </c>
    </row>
    <row r="58" spans="2:11" x14ac:dyDescent="0.25">
      <c r="B58" s="125" t="s">
        <v>40</v>
      </c>
      <c r="C58" s="125"/>
      <c r="D58" s="125"/>
      <c r="E58" s="125"/>
      <c r="F58" s="125"/>
      <c r="G58" s="125"/>
      <c r="H58" s="59">
        <f>H52-H57</f>
        <v>482.27969348658985</v>
      </c>
      <c r="I58" s="42"/>
    </row>
    <row r="60" spans="2:11" x14ac:dyDescent="0.25">
      <c r="B60" s="9" t="s">
        <v>123</v>
      </c>
    </row>
    <row r="61" spans="2:11" x14ac:dyDescent="0.25">
      <c r="B61" s="9" t="s">
        <v>54</v>
      </c>
      <c r="D61" s="42">
        <f>H56/12</f>
        <v>97.222222222222229</v>
      </c>
      <c r="G61" s="42">
        <f>D61*11</f>
        <v>1069.4444444444446</v>
      </c>
      <c r="H61" s="9" t="s">
        <v>42</v>
      </c>
    </row>
    <row r="62" spans="2:11" x14ac:dyDescent="0.25">
      <c r="B62" s="9" t="s">
        <v>43</v>
      </c>
      <c r="G62" s="46">
        <f>+H58</f>
        <v>482.27969348658985</v>
      </c>
    </row>
    <row r="63" spans="2:11" x14ac:dyDescent="0.25">
      <c r="G63" s="42">
        <f>SUM(G61:G62)</f>
        <v>1551.7241379310344</v>
      </c>
    </row>
    <row r="65" spans="2:7" x14ac:dyDescent="0.25">
      <c r="B65" s="9" t="s">
        <v>55</v>
      </c>
    </row>
    <row r="66" spans="2:7" x14ac:dyDescent="0.25">
      <c r="B66" s="9" t="s">
        <v>87</v>
      </c>
    </row>
    <row r="67" spans="2:7" x14ac:dyDescent="0.25">
      <c r="B67" s="9" t="s">
        <v>59</v>
      </c>
    </row>
    <row r="68" spans="2:7" x14ac:dyDescent="0.25">
      <c r="B68" s="2" t="s">
        <v>57</v>
      </c>
      <c r="G68" s="2" t="s">
        <v>56</v>
      </c>
    </row>
    <row r="70" spans="2:7" x14ac:dyDescent="0.25">
      <c r="B70" s="9" t="s">
        <v>126</v>
      </c>
    </row>
  </sheetData>
  <mergeCells count="1">
    <mergeCell ref="B58:G58"/>
  </mergeCells>
  <phoneticPr fontId="9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fitToWidth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LEGISLE VEH ELECTR 2026 </vt:lpstr>
      <vt:lpstr>SCHEMA AN VEHICULE </vt:lpstr>
      <vt:lpstr>ENONCE_1_</vt:lpstr>
      <vt:lpstr>AVANTAGE_EN_NATURE_VEHICULE_</vt:lpstr>
      <vt:lpstr>ENONCE_2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revision>3</cp:revision>
  <cp:lastPrinted>2024-03-30T19:06:47Z</cp:lastPrinted>
  <dcterms:created xsi:type="dcterms:W3CDTF">2013-05-25T10:47:22Z</dcterms:created>
  <dcterms:modified xsi:type="dcterms:W3CDTF">2026-02-02T16:42:34Z</dcterms:modified>
</cp:coreProperties>
</file>